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600" tabRatio="793" activeTab="0"/>
  </bookViews>
  <sheets>
    <sheet name="FORMULA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<sst xmlns="http://schemas.openxmlformats.org/spreadsheetml/2006/main" count="69" uniqueCount="68">
  <si>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NOMBRE</t>
  </si>
  <si>
    <t>EN RANGO</t>
  </si>
  <si>
    <t>PROPUESTAS</t>
  </si>
  <si>
    <t>P.O</t>
  </si>
  <si>
    <t>MIN.P</t>
  </si>
  <si>
    <t>MAX.P</t>
  </si>
  <si>
    <t>ADM.</t>
  </si>
  <si>
    <t>VR.ABS.</t>
  </si>
  <si>
    <t>DIFERENCIA</t>
  </si>
  <si>
    <t>ADR</t>
  </si>
  <si>
    <t>VALOR</t>
  </si>
  <si>
    <t>GANADOR</t>
  </si>
  <si>
    <t>P.OFICIAL</t>
  </si>
  <si>
    <t>min</t>
  </si>
  <si>
    <t>VRP1</t>
  </si>
  <si>
    <t>VRP2</t>
  </si>
  <si>
    <t>VR PRMEDIO FINAL</t>
  </si>
  <si>
    <t>VRPF</t>
  </si>
  <si>
    <t>MENOR VR ABS</t>
  </si>
  <si>
    <t>No PROPUESTAS</t>
  </si>
  <si>
    <t>No</t>
  </si>
  <si>
    <t>PROPUESTA CD+CI</t>
  </si>
  <si>
    <t>ADM</t>
  </si>
  <si>
    <t>&lt;1.015%</t>
  </si>
  <si>
    <t>&gt;98.5%</t>
  </si>
  <si>
    <t xml:space="preserve"> - 1.5% VRP1</t>
  </si>
  <si>
    <t xml:space="preserve"> +1.5% VRP1</t>
  </si>
  <si>
    <t>EIDER SAUL POLANCO</t>
  </si>
  <si>
    <t>TEOFILO NABOR SARRIA</t>
  </si>
  <si>
    <t>JUAN CARLOS CANENCIO</t>
  </si>
  <si>
    <t>LUIS VALLEJO OCAMPO</t>
  </si>
  <si>
    <t>CARLOS TORRADO</t>
  </si>
  <si>
    <t>DIEGO REINEL FERNANDEZ</t>
  </si>
  <si>
    <t>LILIAN DEL SOCORRO GOMEZ</t>
  </si>
  <si>
    <t>CONSORCIO MC</t>
  </si>
  <si>
    <t>CONSORCIO OBRAS DE OCCIDENTE</t>
  </si>
  <si>
    <t>ADOLFO LEON VALDERRAMA</t>
  </si>
  <si>
    <t>AYRSON HERNAN MOLINA</t>
  </si>
  <si>
    <t>JAIME SANDOVAL</t>
  </si>
  <si>
    <t>MAURICIO CASTILLO</t>
  </si>
  <si>
    <t>CONSORCIO SANCHEZ</t>
  </si>
  <si>
    <t>CONSORCIO OBRAS CIVILES 2006</t>
  </si>
  <si>
    <t>UNION TEMPORAL AMR</t>
  </si>
  <si>
    <t>ROBERT JESUS HOYOS</t>
  </si>
  <si>
    <t>ARMANDO ESCOBAR ROJAS</t>
  </si>
  <si>
    <t>JESUS HERNAN ZAMBRANO</t>
  </si>
  <si>
    <t>DIEGO GENARO MUÑOZ</t>
  </si>
  <si>
    <t>HELIO JOSE LOMBANA</t>
  </si>
  <si>
    <t>ERWIN CARDENAS SCHENEEMAN</t>
  </si>
  <si>
    <t>DIEGO FERNANDO CORTES MUÑOZ</t>
  </si>
  <si>
    <t>GERARDO ALFREDO TOBAR</t>
  </si>
  <si>
    <t>VICTOR GABRIEL PARRA JURADO</t>
  </si>
  <si>
    <t>JOHN BAIRO LARA OSORIO</t>
  </si>
  <si>
    <t>MANUEL ANTONIO MUÑOZ</t>
  </si>
  <si>
    <t>HENRRY ARCE ARAGON</t>
  </si>
  <si>
    <t>EDGAR ARMANDO SALAZAR</t>
  </si>
  <si>
    <t xml:space="preserve">LUIS EDUARDO ORDOÑEZ GIRON </t>
  </si>
  <si>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</si>
  <si>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</si>
  <si>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</si>
  <si>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MANTENIMIENTO</t>
  </si>
  <si>
    <t>CERRAMIENTO EDIFICIO DE LA FACULTAD DE CIENCIAS CONTABLES, ECONOMICAS Y ADMINISTRATIVOS DE</t>
  </si>
  <si>
    <t xml:space="preserve"> LA UNIVERSIDAD DEL CAUCA</t>
  </si>
  <si>
    <t>Popayán, Octubre 13 de 2006</t>
  </si>
  <si>
    <t>APLICACIÓN DE LA FORMULA No. 1 - INVITACION A COTIZAR No. 082 DE 2006</t>
  </si>
  <si>
    <t>ING. VICTOR HUGO RODRIGUEZ LOPEZ</t>
  </si>
  <si>
    <t xml:space="preserve">Profesional Universitario Area de Edificios, </t>
  </si>
  <si>
    <t>Construcción y Mantenimiento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</si>
</sst>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"/>
    <numFmt numFmtId="175" formatCode="#,##0.0"/>
    <numFmt numFmtId="176" formatCode="#,##0.000"/>
    <numFmt numFmtId="177" formatCode="0.000000"/>
    <numFmt numFmtId="178" formatCode="0.00000"/>
    <numFmt numFmtId="179" formatCode="0.0000"/>
    <numFmt numFmtId="180" formatCode="[$$-409]#,##0"/>
    <numFmt numFmtId="181" formatCode="0.0"/>
    <numFmt numFmtId="182" formatCode="&quot;$ &quot;#,##0.00"/>
    <numFmt numFmtId="183" formatCode="&quot;$ &quot;#,##0"/>
    <numFmt numFmtId="184" formatCode="_-* #,##0.00\ _$_-;\-* #,##0.00\ _$_-;_-* &quot;-&quot;??\ _$_-;_-@_-"/>
    <numFmt numFmtId="185" formatCode="[$$-240A]\ #,##0.00"/>
    <numFmt numFmtId="186" formatCode="_-* #,##0.0\ _$_-;\-* #,##0.0\ _$_-;_-* &quot;-&quot;??\ _$_-;_-@_-"/>
    <numFmt numFmtId="187" formatCode="0.0%"/>
    <numFmt numFmtId="188" formatCode="0.000%"/>
    <numFmt numFmtId="189" formatCode="[$$-240A]\ #,##0.00;[Red][$$-240A]\ #,##0.00"/>
  </numFmts>
  <fonts count="13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ahoma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3" fontId="1" fillId="0" borderId="0" xfId="17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173" fontId="1" fillId="0" borderId="0" xfId="17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17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/>
    </xf>
    <xf numFmtId="49" fontId="2" fillId="0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justify"/>
    </xf>
    <xf numFmtId="3" fontId="2" fillId="0" borderId="3" xfId="0" applyNumberFormat="1" applyFont="1" applyFill="1" applyBorder="1" applyAlignment="1">
      <alignment horizontal="center" vertical="justify"/>
    </xf>
    <xf numFmtId="0" fontId="1" fillId="0" borderId="2" xfId="0" applyFont="1" applyFill="1" applyBorder="1" applyAlignment="1">
      <alignment horizontal="center" vertical="center"/>
    </xf>
    <xf numFmtId="187" fontId="2" fillId="0" borderId="3" xfId="0" applyNumberFormat="1" applyFont="1" applyFill="1" applyBorder="1" applyAlignment="1">
      <alignment horizontal="center" vertical="center"/>
    </xf>
    <xf numFmtId="188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189" fontId="0" fillId="0" borderId="1" xfId="0" applyNumberFormat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173" fontId="1" fillId="0" borderId="1" xfId="17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173" fontId="10" fillId="0" borderId="6" xfId="17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3" fontId="10" fillId="0" borderId="5" xfId="0" applyNumberFormat="1" applyFont="1" applyFill="1" applyBorder="1" applyAlignment="1">
      <alignment/>
    </xf>
    <xf numFmtId="0" fontId="11" fillId="0" borderId="1" xfId="0" applyFont="1" applyBorder="1" applyAlignment="1">
      <alignment/>
    </xf>
    <xf numFmtId="0" fontId="10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189" fontId="11" fillId="0" borderId="1" xfId="0" applyNumberFormat="1" applyFont="1" applyBorder="1" applyAlignment="1">
      <alignment/>
    </xf>
    <xf numFmtId="173" fontId="7" fillId="0" borderId="1" xfId="17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right"/>
    </xf>
    <xf numFmtId="173" fontId="7" fillId="0" borderId="0" xfId="17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7" fillId="0" borderId="5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justify" vertical="center"/>
    </xf>
    <xf numFmtId="0" fontId="0" fillId="0" borderId="3" xfId="0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57150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457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0</xdr:rowOff>
    </xdr:from>
    <xdr:to>
      <xdr:col>1</xdr:col>
      <xdr:colOff>409575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75" zoomScaleNormal="75" zoomScaleSheetLayoutView="100" workbookViewId="0" topLeftCell="A7">
      <selection activeCell="E54" sqref="E54"/>
    </sheetView>
  </sheetViews>
  <sheetFormatPr defaultColWidth="11.421875" defaultRowHeight="12.75"/>
  <cols>
    <col min="1" max="1" width="7.7109375" style="4" customWidth="1"/>
    <col min="2" max="2" width="35.140625" style="2" customWidth="1"/>
    <col min="3" max="3" width="18.421875" style="3" customWidth="1"/>
    <col min="4" max="4" width="6.8515625" style="4" bestFit="1" customWidth="1"/>
    <col min="5" max="5" width="17.8515625" style="4" customWidth="1"/>
    <col min="6" max="6" width="6.28125" style="4" bestFit="1" customWidth="1"/>
    <col min="7" max="8" width="16.421875" style="4" customWidth="1"/>
    <col min="9" max="9" width="9.57421875" style="4" customWidth="1"/>
    <col min="10" max="10" width="9.421875" style="4" customWidth="1"/>
    <col min="11" max="11" width="5.8515625" style="4" bestFit="1" customWidth="1"/>
    <col min="12" max="12" width="17.421875" style="4" customWidth="1"/>
    <col min="13" max="13" width="15.00390625" style="4" bestFit="1" customWidth="1"/>
    <col min="14" max="14" width="14.57421875" style="4" customWidth="1"/>
    <col min="15" max="15" width="0" style="4" hidden="1" customWidth="1"/>
    <col min="16" max="16" width="30.57421875" style="4" hidden="1" customWidth="1"/>
    <col min="17" max="17" width="12.00390625" style="4" hidden="1" customWidth="1"/>
    <col min="18" max="16384" width="11.421875" style="4" customWidth="1"/>
  </cols>
  <sheetData>
    <row r="1" spans="2:3" ht="12.75">
      <c r="B1" s="17" t="s">
        <v>57</v>
      </c>
      <c r="C1" s="17"/>
    </row>
    <row r="2" spans="2:3" ht="12.75">
      <c r="B2" s="17" t="s">
        <v>58</v>
      </c>
      <c r="C2" s="17"/>
    </row>
    <row r="3" spans="2:3" ht="12.75">
      <c r="B3" s="17" t="s">
        <v>59</v>
      </c>
      <c r="C3" s="17"/>
    </row>
    <row r="4" spans="2:3" ht="12.75">
      <c r="B4" s="17" t="s">
        <v>60</v>
      </c>
      <c r="C4" s="17"/>
    </row>
    <row r="5" spans="1:14" s="15" customFormat="1" ht="15">
      <c r="A5" s="74" t="s">
        <v>61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s="15" customFormat="1" ht="15">
      <c r="A6" s="74" t="s">
        <v>62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s="15" customFormat="1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5">
      <c r="A8" s="75" t="s">
        <v>64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ht="14.25">
      <c r="A9" s="4" t="s">
        <v>63</v>
      </c>
    </row>
    <row r="10" spans="1:14" ht="18.75" customHeight="1">
      <c r="A10" s="21"/>
      <c r="B10" s="23"/>
      <c r="C10" s="70" t="s">
        <v>21</v>
      </c>
      <c r="D10" s="25"/>
      <c r="E10" s="27" t="s">
        <v>10</v>
      </c>
      <c r="F10" s="25"/>
      <c r="G10" s="29"/>
      <c r="H10" s="29"/>
      <c r="I10" s="29"/>
      <c r="J10" s="29"/>
      <c r="K10" s="21"/>
      <c r="L10" s="32" t="s">
        <v>2</v>
      </c>
      <c r="M10" s="72" t="s">
        <v>17</v>
      </c>
      <c r="N10" s="33" t="s">
        <v>8</v>
      </c>
    </row>
    <row r="11" spans="1:16" s="5" customFormat="1" ht="27.75" customHeight="1">
      <c r="A11" s="22" t="s">
        <v>20</v>
      </c>
      <c r="B11" s="24" t="s">
        <v>0</v>
      </c>
      <c r="C11" s="71"/>
      <c r="D11" s="26" t="s">
        <v>6</v>
      </c>
      <c r="E11" s="28" t="str">
        <f>C10</f>
        <v>PROPUESTA CD+CI</v>
      </c>
      <c r="F11" s="26" t="s">
        <v>22</v>
      </c>
      <c r="G11" s="30">
        <v>0.985</v>
      </c>
      <c r="H11" s="31">
        <v>0.01015</v>
      </c>
      <c r="I11" s="26" t="s">
        <v>24</v>
      </c>
      <c r="J11" s="26" t="s">
        <v>23</v>
      </c>
      <c r="K11" s="22" t="s">
        <v>9</v>
      </c>
      <c r="L11" s="22" t="s">
        <v>1</v>
      </c>
      <c r="M11" s="73"/>
      <c r="N11" s="22" t="s">
        <v>7</v>
      </c>
      <c r="O11" s="5" t="s">
        <v>13</v>
      </c>
      <c r="P11" s="5" t="s">
        <v>11</v>
      </c>
    </row>
    <row r="12" spans="1:16" ht="15">
      <c r="A12" s="20"/>
      <c r="B12" s="34" t="s">
        <v>12</v>
      </c>
      <c r="C12" s="35">
        <v>66625181</v>
      </c>
      <c r="D12" s="36"/>
      <c r="E12" s="37">
        <f>C12</f>
        <v>66625181</v>
      </c>
      <c r="F12" s="36"/>
      <c r="G12" s="38"/>
      <c r="H12" s="36"/>
      <c r="I12" s="39"/>
      <c r="J12" s="39"/>
      <c r="K12" s="39"/>
      <c r="L12" s="39"/>
      <c r="M12" s="39"/>
      <c r="N12" s="39"/>
      <c r="O12" s="8">
        <f>ROUND(ABS(MIN(N13:N30)),0)</f>
        <v>48531</v>
      </c>
      <c r="P12" s="5"/>
    </row>
    <row r="13" spans="1:17" ht="14.25">
      <c r="A13" s="36">
        <v>1</v>
      </c>
      <c r="B13" s="40" t="s">
        <v>27</v>
      </c>
      <c r="C13" s="41">
        <v>65707896</v>
      </c>
      <c r="D13" s="36">
        <v>1</v>
      </c>
      <c r="E13" s="42">
        <f aca="true" t="shared" si="0" ref="E13:E30">IF(D13=1,C13*D13,"")</f>
        <v>65707896</v>
      </c>
      <c r="F13" s="36" t="str">
        <f aca="true" t="shared" si="1" ref="F13:F30">IF(D13=1,"SI","NO")</f>
        <v>SI</v>
      </c>
      <c r="G13" s="42">
        <f aca="true" t="shared" si="2" ref="G13:G42">$E$46</f>
        <v>64845129.124</v>
      </c>
      <c r="H13" s="42">
        <f aca="true" t="shared" si="3" ref="H13:H42">$E$47</f>
        <v>66820107.67599999</v>
      </c>
      <c r="I13" s="36" t="str">
        <f aca="true" t="shared" si="4" ref="I13:I30">IF(C13&gt;G13,"1","0")</f>
        <v>1</v>
      </c>
      <c r="J13" s="36" t="str">
        <f aca="true" t="shared" si="5" ref="J13:J30">IF(C13&lt;H13,"1","0")</f>
        <v>1</v>
      </c>
      <c r="K13" s="36" t="str">
        <f aca="true" t="shared" si="6" ref="K13:K30">IF(D13*I13*J13=1,"SI","NO")</f>
        <v>SI</v>
      </c>
      <c r="L13" s="43">
        <f aca="true" t="shared" si="7" ref="L13:L30">IF(D13*I13*J13=1,C13,"")</f>
        <v>65707896</v>
      </c>
      <c r="M13" s="44">
        <f aca="true" t="shared" si="8" ref="M13:M42">$E$54</f>
        <v>66006811.556299545</v>
      </c>
      <c r="N13" s="45">
        <f aca="true" t="shared" si="9" ref="N13:N36">ROUND(ABS(M13-L13),0)</f>
        <v>298916</v>
      </c>
      <c r="O13" s="8">
        <f aca="true" t="shared" si="10" ref="O13:O30">O12</f>
        <v>48531</v>
      </c>
      <c r="P13" s="5">
        <f aca="true" t="shared" si="11" ref="P13:P30">IF(N13=O13,B13,"")</f>
      </c>
      <c r="Q13" s="12">
        <f>N13-O13</f>
        <v>250385</v>
      </c>
    </row>
    <row r="14" spans="1:17" ht="14.25">
      <c r="A14" s="36">
        <v>2</v>
      </c>
      <c r="B14" s="40" t="s">
        <v>28</v>
      </c>
      <c r="C14" s="41">
        <v>66157484</v>
      </c>
      <c r="D14" s="36">
        <v>1</v>
      </c>
      <c r="E14" s="42">
        <f t="shared" si="0"/>
        <v>66157484</v>
      </c>
      <c r="F14" s="36" t="str">
        <f t="shared" si="1"/>
        <v>SI</v>
      </c>
      <c r="G14" s="42">
        <f t="shared" si="2"/>
        <v>64845129.124</v>
      </c>
      <c r="H14" s="42">
        <f t="shared" si="3"/>
        <v>66820107.67599999</v>
      </c>
      <c r="I14" s="36" t="str">
        <f t="shared" si="4"/>
        <v>1</v>
      </c>
      <c r="J14" s="36" t="str">
        <f t="shared" si="5"/>
        <v>1</v>
      </c>
      <c r="K14" s="36" t="str">
        <f t="shared" si="6"/>
        <v>SI</v>
      </c>
      <c r="L14" s="43">
        <f t="shared" si="7"/>
        <v>66157484</v>
      </c>
      <c r="M14" s="44">
        <f t="shared" si="8"/>
        <v>66006811.556299545</v>
      </c>
      <c r="N14" s="45">
        <f t="shared" si="9"/>
        <v>150672</v>
      </c>
      <c r="O14" s="8">
        <f>O13</f>
        <v>48531</v>
      </c>
      <c r="P14" s="5">
        <f t="shared" si="11"/>
      </c>
      <c r="Q14" s="12">
        <f aca="true" t="shared" si="12" ref="Q14:Q30">N14-O14</f>
        <v>102141</v>
      </c>
    </row>
    <row r="15" spans="1:17" ht="14.25">
      <c r="A15" s="36">
        <v>3</v>
      </c>
      <c r="B15" s="40" t="s">
        <v>29</v>
      </c>
      <c r="C15" s="41">
        <v>66625181</v>
      </c>
      <c r="D15" s="36">
        <v>1</v>
      </c>
      <c r="E15" s="42">
        <f t="shared" si="0"/>
        <v>66625181</v>
      </c>
      <c r="F15" s="36" t="str">
        <f t="shared" si="1"/>
        <v>SI</v>
      </c>
      <c r="G15" s="42">
        <f t="shared" si="2"/>
        <v>64845129.124</v>
      </c>
      <c r="H15" s="42">
        <f t="shared" si="3"/>
        <v>66820107.67599999</v>
      </c>
      <c r="I15" s="36" t="str">
        <f t="shared" si="4"/>
        <v>1</v>
      </c>
      <c r="J15" s="36" t="str">
        <f t="shared" si="5"/>
        <v>1</v>
      </c>
      <c r="K15" s="36" t="str">
        <f t="shared" si="6"/>
        <v>SI</v>
      </c>
      <c r="L15" s="43">
        <f t="shared" si="7"/>
        <v>66625181</v>
      </c>
      <c r="M15" s="44">
        <f t="shared" si="8"/>
        <v>66006811.556299545</v>
      </c>
      <c r="N15" s="45">
        <f t="shared" si="9"/>
        <v>618369</v>
      </c>
      <c r="O15" s="8">
        <f t="shared" si="10"/>
        <v>48531</v>
      </c>
      <c r="P15" s="5">
        <f t="shared" si="11"/>
      </c>
      <c r="Q15" s="12">
        <f t="shared" si="12"/>
        <v>569838</v>
      </c>
    </row>
    <row r="16" spans="1:17" ht="14.25">
      <c r="A16" s="36">
        <v>4</v>
      </c>
      <c r="B16" s="40" t="s">
        <v>30</v>
      </c>
      <c r="C16" s="41">
        <v>65615000</v>
      </c>
      <c r="D16" s="36">
        <v>1</v>
      </c>
      <c r="E16" s="42">
        <f t="shared" si="0"/>
        <v>65615000</v>
      </c>
      <c r="F16" s="36" t="str">
        <f t="shared" si="1"/>
        <v>SI</v>
      </c>
      <c r="G16" s="42">
        <f t="shared" si="2"/>
        <v>64845129.124</v>
      </c>
      <c r="H16" s="42">
        <f t="shared" si="3"/>
        <v>66820107.67599999</v>
      </c>
      <c r="I16" s="36" t="str">
        <f t="shared" si="4"/>
        <v>1</v>
      </c>
      <c r="J16" s="36" t="str">
        <f t="shared" si="5"/>
        <v>1</v>
      </c>
      <c r="K16" s="36" t="str">
        <f t="shared" si="6"/>
        <v>SI</v>
      </c>
      <c r="L16" s="43">
        <f t="shared" si="7"/>
        <v>65615000</v>
      </c>
      <c r="M16" s="44">
        <f t="shared" si="8"/>
        <v>66006811.556299545</v>
      </c>
      <c r="N16" s="45">
        <f t="shared" si="9"/>
        <v>391812</v>
      </c>
      <c r="O16" s="8">
        <f t="shared" si="10"/>
        <v>48531</v>
      </c>
      <c r="P16" s="5">
        <f t="shared" si="11"/>
      </c>
      <c r="Q16" s="12">
        <f t="shared" si="12"/>
        <v>343281</v>
      </c>
    </row>
    <row r="17" spans="1:17" ht="14.25">
      <c r="A17" s="36">
        <v>5</v>
      </c>
      <c r="B17" s="40" t="s">
        <v>31</v>
      </c>
      <c r="C17" s="41">
        <v>65130545</v>
      </c>
      <c r="D17" s="36">
        <v>1</v>
      </c>
      <c r="E17" s="42">
        <f t="shared" si="0"/>
        <v>65130545</v>
      </c>
      <c r="F17" s="36" t="str">
        <f t="shared" si="1"/>
        <v>SI</v>
      </c>
      <c r="G17" s="42">
        <f t="shared" si="2"/>
        <v>64845129.124</v>
      </c>
      <c r="H17" s="42">
        <f t="shared" si="3"/>
        <v>66820107.67599999</v>
      </c>
      <c r="I17" s="36" t="str">
        <f t="shared" si="4"/>
        <v>1</v>
      </c>
      <c r="J17" s="36" t="str">
        <f t="shared" si="5"/>
        <v>1</v>
      </c>
      <c r="K17" s="36" t="str">
        <f t="shared" si="6"/>
        <v>SI</v>
      </c>
      <c r="L17" s="43">
        <f t="shared" si="7"/>
        <v>65130545</v>
      </c>
      <c r="M17" s="44">
        <f t="shared" si="8"/>
        <v>66006811.556299545</v>
      </c>
      <c r="N17" s="45">
        <f t="shared" si="9"/>
        <v>876267</v>
      </c>
      <c r="O17" s="8">
        <f t="shared" si="10"/>
        <v>48531</v>
      </c>
      <c r="P17" s="5">
        <f t="shared" si="11"/>
      </c>
      <c r="Q17" s="12">
        <f t="shared" si="12"/>
        <v>827736</v>
      </c>
    </row>
    <row r="18" spans="1:17" ht="14.25">
      <c r="A18" s="36">
        <v>6</v>
      </c>
      <c r="B18" s="40" t="s">
        <v>33</v>
      </c>
      <c r="C18" s="41">
        <v>66125399</v>
      </c>
      <c r="D18" s="36">
        <v>1</v>
      </c>
      <c r="E18" s="42">
        <f t="shared" si="0"/>
        <v>66125399</v>
      </c>
      <c r="F18" s="36" t="str">
        <f t="shared" si="1"/>
        <v>SI</v>
      </c>
      <c r="G18" s="42">
        <f t="shared" si="2"/>
        <v>64845129.124</v>
      </c>
      <c r="H18" s="42">
        <f t="shared" si="3"/>
        <v>66820107.67599999</v>
      </c>
      <c r="I18" s="36" t="str">
        <f t="shared" si="4"/>
        <v>1</v>
      </c>
      <c r="J18" s="36" t="str">
        <f t="shared" si="5"/>
        <v>1</v>
      </c>
      <c r="K18" s="36" t="str">
        <f t="shared" si="6"/>
        <v>SI</v>
      </c>
      <c r="L18" s="43">
        <f t="shared" si="7"/>
        <v>66125399</v>
      </c>
      <c r="M18" s="44">
        <f t="shared" si="8"/>
        <v>66006811.556299545</v>
      </c>
      <c r="N18" s="45">
        <f t="shared" si="9"/>
        <v>118587</v>
      </c>
      <c r="O18" s="8">
        <f t="shared" si="10"/>
        <v>48531</v>
      </c>
      <c r="P18" s="5">
        <f t="shared" si="11"/>
      </c>
      <c r="Q18" s="12">
        <f t="shared" si="12"/>
        <v>70056</v>
      </c>
    </row>
    <row r="19" spans="1:17" ht="14.25">
      <c r="A19" s="36">
        <v>7</v>
      </c>
      <c r="B19" s="40" t="s">
        <v>32</v>
      </c>
      <c r="C19" s="41">
        <v>65945496</v>
      </c>
      <c r="D19" s="36">
        <v>1</v>
      </c>
      <c r="E19" s="42">
        <f t="shared" si="0"/>
        <v>65945496</v>
      </c>
      <c r="F19" s="36" t="str">
        <f t="shared" si="1"/>
        <v>SI</v>
      </c>
      <c r="G19" s="42">
        <f t="shared" si="2"/>
        <v>64845129.124</v>
      </c>
      <c r="H19" s="42">
        <f t="shared" si="3"/>
        <v>66820107.67599999</v>
      </c>
      <c r="I19" s="36" t="str">
        <f t="shared" si="4"/>
        <v>1</v>
      </c>
      <c r="J19" s="36" t="str">
        <f t="shared" si="5"/>
        <v>1</v>
      </c>
      <c r="K19" s="36" t="str">
        <f t="shared" si="6"/>
        <v>SI</v>
      </c>
      <c r="L19" s="43">
        <f t="shared" si="7"/>
        <v>65945496</v>
      </c>
      <c r="M19" s="44">
        <f t="shared" si="8"/>
        <v>66006811.556299545</v>
      </c>
      <c r="N19" s="45">
        <f t="shared" si="9"/>
        <v>61316</v>
      </c>
      <c r="O19" s="8">
        <f t="shared" si="10"/>
        <v>48531</v>
      </c>
      <c r="P19" s="5">
        <f t="shared" si="11"/>
      </c>
      <c r="Q19" s="12">
        <f t="shared" si="12"/>
        <v>12785</v>
      </c>
    </row>
    <row r="20" spans="1:17" ht="14.25">
      <c r="A20" s="36">
        <v>8</v>
      </c>
      <c r="B20" s="40" t="s">
        <v>34</v>
      </c>
      <c r="C20" s="41">
        <v>65945496</v>
      </c>
      <c r="D20" s="36">
        <v>1</v>
      </c>
      <c r="E20" s="42">
        <f t="shared" si="0"/>
        <v>65945496</v>
      </c>
      <c r="F20" s="36" t="str">
        <f t="shared" si="1"/>
        <v>SI</v>
      </c>
      <c r="G20" s="42">
        <f t="shared" si="2"/>
        <v>64845129.124</v>
      </c>
      <c r="H20" s="42">
        <f t="shared" si="3"/>
        <v>66820107.67599999</v>
      </c>
      <c r="I20" s="36" t="str">
        <f t="shared" si="4"/>
        <v>1</v>
      </c>
      <c r="J20" s="36" t="str">
        <f t="shared" si="5"/>
        <v>1</v>
      </c>
      <c r="K20" s="36" t="str">
        <f t="shared" si="6"/>
        <v>SI</v>
      </c>
      <c r="L20" s="43">
        <f t="shared" si="7"/>
        <v>65945496</v>
      </c>
      <c r="M20" s="44">
        <f t="shared" si="8"/>
        <v>66006811.556299545</v>
      </c>
      <c r="N20" s="45">
        <f t="shared" si="9"/>
        <v>61316</v>
      </c>
      <c r="O20" s="8">
        <f t="shared" si="10"/>
        <v>48531</v>
      </c>
      <c r="P20" s="5">
        <f t="shared" si="11"/>
      </c>
      <c r="Q20" s="12">
        <f t="shared" si="12"/>
        <v>12785</v>
      </c>
    </row>
    <row r="21" spans="1:17" ht="14.25">
      <c r="A21" s="36">
        <v>9</v>
      </c>
      <c r="B21" s="40" t="s">
        <v>35</v>
      </c>
      <c r="C21" s="41">
        <v>65905720</v>
      </c>
      <c r="D21" s="36">
        <v>1</v>
      </c>
      <c r="E21" s="42">
        <f t="shared" si="0"/>
        <v>65905720</v>
      </c>
      <c r="F21" s="36" t="str">
        <f t="shared" si="1"/>
        <v>SI</v>
      </c>
      <c r="G21" s="42">
        <f t="shared" si="2"/>
        <v>64845129.124</v>
      </c>
      <c r="H21" s="42">
        <f t="shared" si="3"/>
        <v>66820107.67599999</v>
      </c>
      <c r="I21" s="36" t="str">
        <f t="shared" si="4"/>
        <v>1</v>
      </c>
      <c r="J21" s="36" t="str">
        <f t="shared" si="5"/>
        <v>1</v>
      </c>
      <c r="K21" s="36" t="str">
        <f t="shared" si="6"/>
        <v>SI</v>
      </c>
      <c r="L21" s="43">
        <f t="shared" si="7"/>
        <v>65905720</v>
      </c>
      <c r="M21" s="44">
        <f t="shared" si="8"/>
        <v>66006811.556299545</v>
      </c>
      <c r="N21" s="45">
        <f t="shared" si="9"/>
        <v>101092</v>
      </c>
      <c r="O21" s="8">
        <f t="shared" si="10"/>
        <v>48531</v>
      </c>
      <c r="P21" s="5">
        <f t="shared" si="11"/>
      </c>
      <c r="Q21" s="12">
        <f t="shared" si="12"/>
        <v>52561</v>
      </c>
    </row>
    <row r="22" spans="1:17" ht="14.25">
      <c r="A22" s="36">
        <v>10</v>
      </c>
      <c r="B22" s="40" t="s">
        <v>36</v>
      </c>
      <c r="C22" s="41">
        <v>65558835</v>
      </c>
      <c r="D22" s="36">
        <v>1</v>
      </c>
      <c r="E22" s="42">
        <f t="shared" si="0"/>
        <v>65558835</v>
      </c>
      <c r="F22" s="36" t="str">
        <f t="shared" si="1"/>
        <v>SI</v>
      </c>
      <c r="G22" s="42">
        <f t="shared" si="2"/>
        <v>64845129.124</v>
      </c>
      <c r="H22" s="42">
        <f t="shared" si="3"/>
        <v>66820107.67599999</v>
      </c>
      <c r="I22" s="36" t="str">
        <f t="shared" si="4"/>
        <v>1</v>
      </c>
      <c r="J22" s="36" t="str">
        <f t="shared" si="5"/>
        <v>1</v>
      </c>
      <c r="K22" s="36" t="str">
        <f t="shared" si="6"/>
        <v>SI</v>
      </c>
      <c r="L22" s="43">
        <f t="shared" si="7"/>
        <v>65558835</v>
      </c>
      <c r="M22" s="44">
        <f t="shared" si="8"/>
        <v>66006811.556299545</v>
      </c>
      <c r="N22" s="45">
        <f t="shared" si="9"/>
        <v>447977</v>
      </c>
      <c r="O22" s="8">
        <f t="shared" si="10"/>
        <v>48531</v>
      </c>
      <c r="P22" s="5">
        <f t="shared" si="11"/>
      </c>
      <c r="Q22" s="12">
        <f t="shared" si="12"/>
        <v>399446</v>
      </c>
    </row>
    <row r="23" spans="1:17" ht="14.25">
      <c r="A23" s="36">
        <v>11</v>
      </c>
      <c r="B23" s="40" t="s">
        <v>37</v>
      </c>
      <c r="C23" s="41">
        <v>65802435</v>
      </c>
      <c r="D23" s="36">
        <v>1</v>
      </c>
      <c r="E23" s="42">
        <f t="shared" si="0"/>
        <v>65802435</v>
      </c>
      <c r="F23" s="36" t="str">
        <f t="shared" si="1"/>
        <v>SI</v>
      </c>
      <c r="G23" s="42">
        <f t="shared" si="2"/>
        <v>64845129.124</v>
      </c>
      <c r="H23" s="42">
        <f t="shared" si="3"/>
        <v>66820107.67599999</v>
      </c>
      <c r="I23" s="36" t="str">
        <f t="shared" si="4"/>
        <v>1</v>
      </c>
      <c r="J23" s="36" t="str">
        <f t="shared" si="5"/>
        <v>1</v>
      </c>
      <c r="K23" s="36" t="str">
        <f t="shared" si="6"/>
        <v>SI</v>
      </c>
      <c r="L23" s="43">
        <f t="shared" si="7"/>
        <v>65802435</v>
      </c>
      <c r="M23" s="44">
        <f t="shared" si="8"/>
        <v>66006811.556299545</v>
      </c>
      <c r="N23" s="45">
        <f t="shared" si="9"/>
        <v>204377</v>
      </c>
      <c r="O23" s="8">
        <f t="shared" si="10"/>
        <v>48531</v>
      </c>
      <c r="P23" s="5">
        <f t="shared" si="11"/>
      </c>
      <c r="Q23" s="12">
        <f t="shared" si="12"/>
        <v>155846</v>
      </c>
    </row>
    <row r="24" spans="1:17" ht="14.25">
      <c r="A24" s="36">
        <v>12</v>
      </c>
      <c r="B24" s="40" t="s">
        <v>38</v>
      </c>
      <c r="C24" s="41">
        <v>65750045</v>
      </c>
      <c r="D24" s="36">
        <v>1</v>
      </c>
      <c r="E24" s="42">
        <f t="shared" si="0"/>
        <v>65750045</v>
      </c>
      <c r="F24" s="36" t="str">
        <f t="shared" si="1"/>
        <v>SI</v>
      </c>
      <c r="G24" s="42">
        <f t="shared" si="2"/>
        <v>64845129.124</v>
      </c>
      <c r="H24" s="42">
        <f t="shared" si="3"/>
        <v>66820107.67599999</v>
      </c>
      <c r="I24" s="36" t="str">
        <f t="shared" si="4"/>
        <v>1</v>
      </c>
      <c r="J24" s="36" t="str">
        <f t="shared" si="5"/>
        <v>1</v>
      </c>
      <c r="K24" s="36" t="str">
        <f t="shared" si="6"/>
        <v>SI</v>
      </c>
      <c r="L24" s="43">
        <f t="shared" si="7"/>
        <v>65750045</v>
      </c>
      <c r="M24" s="44">
        <f t="shared" si="8"/>
        <v>66006811.556299545</v>
      </c>
      <c r="N24" s="45">
        <f t="shared" si="9"/>
        <v>256767</v>
      </c>
      <c r="O24" s="8">
        <f>O23</f>
        <v>48531</v>
      </c>
      <c r="P24" s="5">
        <f t="shared" si="11"/>
      </c>
      <c r="Q24" s="12">
        <f t="shared" si="12"/>
        <v>208236</v>
      </c>
    </row>
    <row r="25" spans="1:17" ht="14.25">
      <c r="A25" s="36">
        <v>13</v>
      </c>
      <c r="B25" s="40" t="s">
        <v>39</v>
      </c>
      <c r="C25" s="41">
        <v>65608889</v>
      </c>
      <c r="D25" s="36">
        <v>1</v>
      </c>
      <c r="E25" s="42">
        <f t="shared" si="0"/>
        <v>65608889</v>
      </c>
      <c r="F25" s="36" t="str">
        <f t="shared" si="1"/>
        <v>SI</v>
      </c>
      <c r="G25" s="42">
        <f t="shared" si="2"/>
        <v>64845129.124</v>
      </c>
      <c r="H25" s="42">
        <f t="shared" si="3"/>
        <v>66820107.67599999</v>
      </c>
      <c r="I25" s="36" t="str">
        <f t="shared" si="4"/>
        <v>1</v>
      </c>
      <c r="J25" s="36" t="str">
        <f t="shared" si="5"/>
        <v>1</v>
      </c>
      <c r="K25" s="36" t="str">
        <f t="shared" si="6"/>
        <v>SI</v>
      </c>
      <c r="L25" s="43">
        <f t="shared" si="7"/>
        <v>65608889</v>
      </c>
      <c r="M25" s="44">
        <f t="shared" si="8"/>
        <v>66006811.556299545</v>
      </c>
      <c r="N25" s="45">
        <f t="shared" si="9"/>
        <v>397923</v>
      </c>
      <c r="O25" s="8">
        <f t="shared" si="10"/>
        <v>48531</v>
      </c>
      <c r="P25" s="5">
        <f t="shared" si="11"/>
      </c>
      <c r="Q25" s="12">
        <f t="shared" si="12"/>
        <v>349392</v>
      </c>
    </row>
    <row r="26" spans="1:17" ht="14.25">
      <c r="A26" s="36">
        <v>14</v>
      </c>
      <c r="B26" s="40" t="s">
        <v>40</v>
      </c>
      <c r="C26" s="41">
        <v>65735454</v>
      </c>
      <c r="D26" s="36">
        <v>1</v>
      </c>
      <c r="E26" s="42">
        <f t="shared" si="0"/>
        <v>65735454</v>
      </c>
      <c r="F26" s="36" t="str">
        <f t="shared" si="1"/>
        <v>SI</v>
      </c>
      <c r="G26" s="42">
        <f t="shared" si="2"/>
        <v>64845129.124</v>
      </c>
      <c r="H26" s="42">
        <f t="shared" si="3"/>
        <v>66820107.67599999</v>
      </c>
      <c r="I26" s="36" t="str">
        <f t="shared" si="4"/>
        <v>1</v>
      </c>
      <c r="J26" s="36" t="str">
        <f t="shared" si="5"/>
        <v>1</v>
      </c>
      <c r="K26" s="36" t="str">
        <f t="shared" si="6"/>
        <v>SI</v>
      </c>
      <c r="L26" s="43">
        <f t="shared" si="7"/>
        <v>65735454</v>
      </c>
      <c r="M26" s="44">
        <f t="shared" si="8"/>
        <v>66006811.556299545</v>
      </c>
      <c r="N26" s="45">
        <f t="shared" si="9"/>
        <v>271358</v>
      </c>
      <c r="O26" s="8">
        <f t="shared" si="10"/>
        <v>48531</v>
      </c>
      <c r="P26" s="5">
        <f t="shared" si="11"/>
      </c>
      <c r="Q26" s="12">
        <f t="shared" si="12"/>
        <v>222827</v>
      </c>
    </row>
    <row r="27" spans="1:17" ht="14.25">
      <c r="A27" s="36">
        <v>15</v>
      </c>
      <c r="B27" s="40" t="s">
        <v>41</v>
      </c>
      <c r="C27" s="41">
        <v>65817471</v>
      </c>
      <c r="D27" s="36">
        <v>1</v>
      </c>
      <c r="E27" s="42">
        <f t="shared" si="0"/>
        <v>65817471</v>
      </c>
      <c r="F27" s="36" t="str">
        <f t="shared" si="1"/>
        <v>SI</v>
      </c>
      <c r="G27" s="42">
        <f t="shared" si="2"/>
        <v>64845129.124</v>
      </c>
      <c r="H27" s="42">
        <f t="shared" si="3"/>
        <v>66820107.67599999</v>
      </c>
      <c r="I27" s="36" t="str">
        <f t="shared" si="4"/>
        <v>1</v>
      </c>
      <c r="J27" s="36" t="str">
        <f t="shared" si="5"/>
        <v>1</v>
      </c>
      <c r="K27" s="36" t="str">
        <f t="shared" si="6"/>
        <v>SI</v>
      </c>
      <c r="L27" s="43">
        <f t="shared" si="7"/>
        <v>65817471</v>
      </c>
      <c r="M27" s="44">
        <f t="shared" si="8"/>
        <v>66006811.556299545</v>
      </c>
      <c r="N27" s="45">
        <f t="shared" si="9"/>
        <v>189341</v>
      </c>
      <c r="O27" s="8">
        <f t="shared" si="10"/>
        <v>48531</v>
      </c>
      <c r="P27" s="5">
        <f t="shared" si="11"/>
      </c>
      <c r="Q27" s="12">
        <f t="shared" si="12"/>
        <v>140810</v>
      </c>
    </row>
    <row r="28" spans="1:17" ht="14.25">
      <c r="A28" s="36">
        <v>16</v>
      </c>
      <c r="B28" s="40" t="s">
        <v>42</v>
      </c>
      <c r="C28" s="41">
        <v>65589244</v>
      </c>
      <c r="D28" s="36">
        <v>1</v>
      </c>
      <c r="E28" s="42">
        <f t="shared" si="0"/>
        <v>65589244</v>
      </c>
      <c r="F28" s="36" t="str">
        <f t="shared" si="1"/>
        <v>SI</v>
      </c>
      <c r="G28" s="42">
        <f t="shared" si="2"/>
        <v>64845129.124</v>
      </c>
      <c r="H28" s="42">
        <f t="shared" si="3"/>
        <v>66820107.67599999</v>
      </c>
      <c r="I28" s="36" t="str">
        <f t="shared" si="4"/>
        <v>1</v>
      </c>
      <c r="J28" s="36" t="str">
        <f t="shared" si="5"/>
        <v>1</v>
      </c>
      <c r="K28" s="36" t="str">
        <f t="shared" si="6"/>
        <v>SI</v>
      </c>
      <c r="L28" s="43">
        <f t="shared" si="7"/>
        <v>65589244</v>
      </c>
      <c r="M28" s="44">
        <f t="shared" si="8"/>
        <v>66006811.556299545</v>
      </c>
      <c r="N28" s="45">
        <f t="shared" si="9"/>
        <v>417568</v>
      </c>
      <c r="O28" s="8">
        <f t="shared" si="10"/>
        <v>48531</v>
      </c>
      <c r="P28" s="5">
        <f t="shared" si="11"/>
      </c>
      <c r="Q28" s="12">
        <f t="shared" si="12"/>
        <v>369037</v>
      </c>
    </row>
    <row r="29" spans="1:17" ht="14.25">
      <c r="A29" s="36">
        <v>17</v>
      </c>
      <c r="B29" s="40" t="s">
        <v>43</v>
      </c>
      <c r="C29" s="41">
        <v>65958281</v>
      </c>
      <c r="D29" s="36">
        <v>1</v>
      </c>
      <c r="E29" s="42">
        <f t="shared" si="0"/>
        <v>65958281</v>
      </c>
      <c r="F29" s="36" t="str">
        <f t="shared" si="1"/>
        <v>SI</v>
      </c>
      <c r="G29" s="42">
        <f t="shared" si="2"/>
        <v>64845129.124</v>
      </c>
      <c r="H29" s="42">
        <f t="shared" si="3"/>
        <v>66820107.67599999</v>
      </c>
      <c r="I29" s="36" t="str">
        <f t="shared" si="4"/>
        <v>1</v>
      </c>
      <c r="J29" s="36" t="str">
        <f t="shared" si="5"/>
        <v>1</v>
      </c>
      <c r="K29" s="36" t="str">
        <f t="shared" si="6"/>
        <v>SI</v>
      </c>
      <c r="L29" s="43">
        <f t="shared" si="7"/>
        <v>65958281</v>
      </c>
      <c r="M29" s="44">
        <f t="shared" si="8"/>
        <v>66006811.556299545</v>
      </c>
      <c r="N29" s="46">
        <f t="shared" si="9"/>
        <v>48531</v>
      </c>
      <c r="O29" s="8">
        <f t="shared" si="10"/>
        <v>48531</v>
      </c>
      <c r="P29" s="16" t="str">
        <f t="shared" si="11"/>
        <v>ROBERT JESUS HOYOS</v>
      </c>
      <c r="Q29" s="12">
        <f t="shared" si="12"/>
        <v>0</v>
      </c>
    </row>
    <row r="30" spans="1:17" ht="14.25">
      <c r="A30" s="36">
        <v>18</v>
      </c>
      <c r="B30" s="40" t="s">
        <v>44</v>
      </c>
      <c r="C30" s="41">
        <v>65770429</v>
      </c>
      <c r="D30" s="36">
        <v>1</v>
      </c>
      <c r="E30" s="42">
        <f t="shared" si="0"/>
        <v>65770429</v>
      </c>
      <c r="F30" s="36" t="str">
        <f t="shared" si="1"/>
        <v>SI</v>
      </c>
      <c r="G30" s="42">
        <f t="shared" si="2"/>
        <v>64845129.124</v>
      </c>
      <c r="H30" s="42">
        <f t="shared" si="3"/>
        <v>66820107.67599999</v>
      </c>
      <c r="I30" s="36" t="str">
        <f t="shared" si="4"/>
        <v>1</v>
      </c>
      <c r="J30" s="36" t="str">
        <f t="shared" si="5"/>
        <v>1</v>
      </c>
      <c r="K30" s="36" t="str">
        <f t="shared" si="6"/>
        <v>SI</v>
      </c>
      <c r="L30" s="43">
        <f t="shared" si="7"/>
        <v>65770429</v>
      </c>
      <c r="M30" s="44">
        <f t="shared" si="8"/>
        <v>66006811.556299545</v>
      </c>
      <c r="N30" s="45">
        <f t="shared" si="9"/>
        <v>236383</v>
      </c>
      <c r="O30" s="8">
        <f t="shared" si="10"/>
        <v>48531</v>
      </c>
      <c r="P30" s="5">
        <f t="shared" si="11"/>
      </c>
      <c r="Q30" s="12">
        <f t="shared" si="12"/>
        <v>187852</v>
      </c>
    </row>
    <row r="31" spans="1:17" ht="14.25">
      <c r="A31" s="36">
        <v>19</v>
      </c>
      <c r="B31" s="40" t="s">
        <v>45</v>
      </c>
      <c r="C31" s="41">
        <v>65634520</v>
      </c>
      <c r="D31" s="36">
        <v>1</v>
      </c>
      <c r="E31" s="42">
        <f aca="true" t="shared" si="13" ref="E31:E36">IF(D31=1,C31*D31,"")</f>
        <v>65634520</v>
      </c>
      <c r="F31" s="36" t="str">
        <f aca="true" t="shared" si="14" ref="F31:F36">IF(D31=1,"SI","NO")</f>
        <v>SI</v>
      </c>
      <c r="G31" s="42">
        <f t="shared" si="2"/>
        <v>64845129.124</v>
      </c>
      <c r="H31" s="42">
        <f t="shared" si="3"/>
        <v>66820107.67599999</v>
      </c>
      <c r="I31" s="36" t="str">
        <f aca="true" t="shared" si="15" ref="I31:I36">IF(C31&gt;G31,"1","0")</f>
        <v>1</v>
      </c>
      <c r="J31" s="36" t="str">
        <f aca="true" t="shared" si="16" ref="J31:J36">IF(C31&lt;H31,"1","0")</f>
        <v>1</v>
      </c>
      <c r="K31" s="36" t="str">
        <f aca="true" t="shared" si="17" ref="K31:K36">IF(D31*I31*J31=1,"SI","NO")</f>
        <v>SI</v>
      </c>
      <c r="L31" s="43">
        <f aca="true" t="shared" si="18" ref="L31:L36">IF(D31*I31*J31=1,C31,"")</f>
        <v>65634520</v>
      </c>
      <c r="M31" s="44">
        <f t="shared" si="8"/>
        <v>66006811.556299545</v>
      </c>
      <c r="N31" s="45">
        <f t="shared" si="9"/>
        <v>372292</v>
      </c>
      <c r="O31" s="8"/>
      <c r="P31" s="5"/>
      <c r="Q31" s="12"/>
    </row>
    <row r="32" spans="1:17" ht="14.25">
      <c r="A32" s="36">
        <v>20</v>
      </c>
      <c r="B32" s="40" t="s">
        <v>46</v>
      </c>
      <c r="C32" s="41">
        <v>65962982</v>
      </c>
      <c r="D32" s="36">
        <v>1</v>
      </c>
      <c r="E32" s="42">
        <f t="shared" si="13"/>
        <v>65962982</v>
      </c>
      <c r="F32" s="36" t="str">
        <f t="shared" si="14"/>
        <v>SI</v>
      </c>
      <c r="G32" s="42">
        <f t="shared" si="2"/>
        <v>64845129.124</v>
      </c>
      <c r="H32" s="42">
        <f t="shared" si="3"/>
        <v>66820107.67599999</v>
      </c>
      <c r="I32" s="36" t="str">
        <f t="shared" si="15"/>
        <v>1</v>
      </c>
      <c r="J32" s="36" t="str">
        <f t="shared" si="16"/>
        <v>1</v>
      </c>
      <c r="K32" s="36" t="str">
        <f t="shared" si="17"/>
        <v>SI</v>
      </c>
      <c r="L32" s="43">
        <f t="shared" si="18"/>
        <v>65962982</v>
      </c>
      <c r="M32" s="44">
        <f t="shared" si="8"/>
        <v>66006811.556299545</v>
      </c>
      <c r="N32" s="46">
        <f t="shared" si="9"/>
        <v>43830</v>
      </c>
      <c r="O32" s="8"/>
      <c r="P32" s="5"/>
      <c r="Q32" s="12"/>
    </row>
    <row r="33" spans="1:17" ht="14.25">
      <c r="A33" s="36">
        <v>21</v>
      </c>
      <c r="B33" s="40" t="s">
        <v>47</v>
      </c>
      <c r="C33" s="41">
        <v>66323231</v>
      </c>
      <c r="D33" s="36">
        <v>1</v>
      </c>
      <c r="E33" s="42">
        <f t="shared" si="13"/>
        <v>66323231</v>
      </c>
      <c r="F33" s="36" t="str">
        <f t="shared" si="14"/>
        <v>SI</v>
      </c>
      <c r="G33" s="42">
        <f t="shared" si="2"/>
        <v>64845129.124</v>
      </c>
      <c r="H33" s="42">
        <f t="shared" si="3"/>
        <v>66820107.67599999</v>
      </c>
      <c r="I33" s="36" t="str">
        <f t="shared" si="15"/>
        <v>1</v>
      </c>
      <c r="J33" s="36" t="str">
        <f t="shared" si="16"/>
        <v>1</v>
      </c>
      <c r="K33" s="36" t="str">
        <f t="shared" si="17"/>
        <v>SI</v>
      </c>
      <c r="L33" s="43">
        <f t="shared" si="18"/>
        <v>66323231</v>
      </c>
      <c r="M33" s="44">
        <f t="shared" si="8"/>
        <v>66006811.556299545</v>
      </c>
      <c r="N33" s="45">
        <f t="shared" si="9"/>
        <v>316419</v>
      </c>
      <c r="O33" s="8"/>
      <c r="P33" s="5"/>
      <c r="Q33" s="12"/>
    </row>
    <row r="34" spans="1:17" ht="14.25">
      <c r="A34" s="36">
        <v>22</v>
      </c>
      <c r="B34" s="40" t="s">
        <v>48</v>
      </c>
      <c r="C34" s="41">
        <v>66438569</v>
      </c>
      <c r="D34" s="36">
        <v>1</v>
      </c>
      <c r="E34" s="42">
        <f t="shared" si="13"/>
        <v>66438569</v>
      </c>
      <c r="F34" s="36" t="str">
        <f t="shared" si="14"/>
        <v>SI</v>
      </c>
      <c r="G34" s="42">
        <f t="shared" si="2"/>
        <v>64845129.124</v>
      </c>
      <c r="H34" s="42">
        <f t="shared" si="3"/>
        <v>66820107.67599999</v>
      </c>
      <c r="I34" s="36" t="str">
        <f t="shared" si="15"/>
        <v>1</v>
      </c>
      <c r="J34" s="36" t="str">
        <f t="shared" si="16"/>
        <v>1</v>
      </c>
      <c r="K34" s="36" t="str">
        <f t="shared" si="17"/>
        <v>SI</v>
      </c>
      <c r="L34" s="43">
        <f t="shared" si="18"/>
        <v>66438569</v>
      </c>
      <c r="M34" s="44">
        <f t="shared" si="8"/>
        <v>66006811.556299545</v>
      </c>
      <c r="N34" s="45">
        <f t="shared" si="9"/>
        <v>431757</v>
      </c>
      <c r="O34" s="8"/>
      <c r="P34" s="5"/>
      <c r="Q34" s="12"/>
    </row>
    <row r="35" spans="1:17" ht="14.25">
      <c r="A35" s="36">
        <v>23</v>
      </c>
      <c r="B35" s="40" t="s">
        <v>49</v>
      </c>
      <c r="C35" s="41">
        <v>65927546</v>
      </c>
      <c r="D35" s="36">
        <v>1</v>
      </c>
      <c r="E35" s="42">
        <f t="shared" si="13"/>
        <v>65927546</v>
      </c>
      <c r="F35" s="36" t="str">
        <f t="shared" si="14"/>
        <v>SI</v>
      </c>
      <c r="G35" s="42">
        <f t="shared" si="2"/>
        <v>64845129.124</v>
      </c>
      <c r="H35" s="42">
        <f t="shared" si="3"/>
        <v>66820107.67599999</v>
      </c>
      <c r="I35" s="36" t="str">
        <f t="shared" si="15"/>
        <v>1</v>
      </c>
      <c r="J35" s="36" t="str">
        <f t="shared" si="16"/>
        <v>1</v>
      </c>
      <c r="K35" s="36" t="str">
        <f t="shared" si="17"/>
        <v>SI</v>
      </c>
      <c r="L35" s="43">
        <f t="shared" si="18"/>
        <v>65927546</v>
      </c>
      <c r="M35" s="44">
        <f t="shared" si="8"/>
        <v>66006811.556299545</v>
      </c>
      <c r="N35" s="45">
        <f t="shared" si="9"/>
        <v>79266</v>
      </c>
      <c r="O35" s="8"/>
      <c r="P35" s="5"/>
      <c r="Q35" s="12"/>
    </row>
    <row r="36" spans="1:17" ht="14.25">
      <c r="A36" s="36">
        <v>24</v>
      </c>
      <c r="B36" s="40" t="s">
        <v>50</v>
      </c>
      <c r="C36" s="41">
        <v>65846626</v>
      </c>
      <c r="D36" s="36">
        <v>1</v>
      </c>
      <c r="E36" s="42">
        <f t="shared" si="13"/>
        <v>65846626</v>
      </c>
      <c r="F36" s="36" t="str">
        <f t="shared" si="14"/>
        <v>SI</v>
      </c>
      <c r="G36" s="42">
        <f t="shared" si="2"/>
        <v>64845129.124</v>
      </c>
      <c r="H36" s="42">
        <f t="shared" si="3"/>
        <v>66820107.67599999</v>
      </c>
      <c r="I36" s="36" t="str">
        <f t="shared" si="15"/>
        <v>1</v>
      </c>
      <c r="J36" s="36" t="str">
        <f t="shared" si="16"/>
        <v>1</v>
      </c>
      <c r="K36" s="36" t="str">
        <f t="shared" si="17"/>
        <v>SI</v>
      </c>
      <c r="L36" s="43">
        <f t="shared" si="18"/>
        <v>65846626</v>
      </c>
      <c r="M36" s="44">
        <f t="shared" si="8"/>
        <v>66006811.556299545</v>
      </c>
      <c r="N36" s="45">
        <f t="shared" si="9"/>
        <v>160186</v>
      </c>
      <c r="O36" s="8"/>
      <c r="P36" s="5"/>
      <c r="Q36" s="12"/>
    </row>
    <row r="37" spans="1:17" ht="14.25">
      <c r="A37" s="36">
        <v>25</v>
      </c>
      <c r="B37" s="40" t="s">
        <v>51</v>
      </c>
      <c r="C37" s="41">
        <v>65239256</v>
      </c>
      <c r="D37" s="36">
        <v>1</v>
      </c>
      <c r="E37" s="42">
        <f aca="true" t="shared" si="19" ref="E37:E42">IF(D37=1,C37*D37,"")</f>
        <v>65239256</v>
      </c>
      <c r="F37" s="36" t="str">
        <f aca="true" t="shared" si="20" ref="F37:F42">IF(D37=1,"SI","NO")</f>
        <v>SI</v>
      </c>
      <c r="G37" s="42">
        <f t="shared" si="2"/>
        <v>64845129.124</v>
      </c>
      <c r="H37" s="42">
        <f t="shared" si="3"/>
        <v>66820107.67599999</v>
      </c>
      <c r="I37" s="36" t="str">
        <f aca="true" t="shared" si="21" ref="I37:I42">IF(C37&gt;G37,"1","0")</f>
        <v>1</v>
      </c>
      <c r="J37" s="36" t="str">
        <f aca="true" t="shared" si="22" ref="J37:J42">IF(C37&lt;H37,"1","0")</f>
        <v>1</v>
      </c>
      <c r="K37" s="36" t="str">
        <f aca="true" t="shared" si="23" ref="K37:K42">IF(D37*I37*J37=1,"SI","NO")</f>
        <v>SI</v>
      </c>
      <c r="L37" s="43">
        <f aca="true" t="shared" si="24" ref="L37:L42">IF(D37*I37*J37=1,C37,"")</f>
        <v>65239256</v>
      </c>
      <c r="M37" s="44">
        <f t="shared" si="8"/>
        <v>66006811.556299545</v>
      </c>
      <c r="N37" s="45">
        <f aca="true" t="shared" si="25" ref="N37:N42">ROUND(ABS(M37-L37),0)</f>
        <v>767556</v>
      </c>
      <c r="O37" s="8"/>
      <c r="P37" s="5"/>
      <c r="Q37" s="12"/>
    </row>
    <row r="38" spans="1:17" ht="14.25">
      <c r="A38" s="36">
        <v>26</v>
      </c>
      <c r="B38" s="40" t="s">
        <v>52</v>
      </c>
      <c r="C38" s="41">
        <v>65925658</v>
      </c>
      <c r="D38" s="36">
        <v>1</v>
      </c>
      <c r="E38" s="42">
        <f t="shared" si="19"/>
        <v>65925658</v>
      </c>
      <c r="F38" s="36" t="str">
        <f t="shared" si="20"/>
        <v>SI</v>
      </c>
      <c r="G38" s="42">
        <f t="shared" si="2"/>
        <v>64845129.124</v>
      </c>
      <c r="H38" s="42">
        <f t="shared" si="3"/>
        <v>66820107.67599999</v>
      </c>
      <c r="I38" s="36" t="str">
        <f t="shared" si="21"/>
        <v>1</v>
      </c>
      <c r="J38" s="36" t="str">
        <f t="shared" si="22"/>
        <v>1</v>
      </c>
      <c r="K38" s="36" t="str">
        <f t="shared" si="23"/>
        <v>SI</v>
      </c>
      <c r="L38" s="43">
        <f t="shared" si="24"/>
        <v>65925658</v>
      </c>
      <c r="M38" s="44">
        <f t="shared" si="8"/>
        <v>66006811.556299545</v>
      </c>
      <c r="N38" s="45">
        <f t="shared" si="25"/>
        <v>81154</v>
      </c>
      <c r="O38" s="8"/>
      <c r="P38" s="5"/>
      <c r="Q38" s="12"/>
    </row>
    <row r="39" spans="1:17" ht="14.25">
      <c r="A39" s="36">
        <v>27</v>
      </c>
      <c r="B39" s="40" t="s">
        <v>53</v>
      </c>
      <c r="C39" s="41">
        <v>65800198</v>
      </c>
      <c r="D39" s="36">
        <v>1</v>
      </c>
      <c r="E39" s="42">
        <f t="shared" si="19"/>
        <v>65800198</v>
      </c>
      <c r="F39" s="36" t="str">
        <f t="shared" si="20"/>
        <v>SI</v>
      </c>
      <c r="G39" s="42">
        <f t="shared" si="2"/>
        <v>64845129.124</v>
      </c>
      <c r="H39" s="42">
        <f t="shared" si="3"/>
        <v>66820107.67599999</v>
      </c>
      <c r="I39" s="36" t="str">
        <f t="shared" si="21"/>
        <v>1</v>
      </c>
      <c r="J39" s="36" t="str">
        <f t="shared" si="22"/>
        <v>1</v>
      </c>
      <c r="K39" s="36" t="str">
        <f t="shared" si="23"/>
        <v>SI</v>
      </c>
      <c r="L39" s="43">
        <f t="shared" si="24"/>
        <v>65800198</v>
      </c>
      <c r="M39" s="44">
        <f t="shared" si="8"/>
        <v>66006811.556299545</v>
      </c>
      <c r="N39" s="45">
        <f t="shared" si="25"/>
        <v>206614</v>
      </c>
      <c r="O39" s="8"/>
      <c r="P39" s="5"/>
      <c r="Q39" s="12"/>
    </row>
    <row r="40" spans="1:17" s="66" customFormat="1" ht="15.75">
      <c r="A40" s="60">
        <v>28</v>
      </c>
      <c r="B40" s="58" t="s">
        <v>54</v>
      </c>
      <c r="C40" s="61">
        <v>65991453</v>
      </c>
      <c r="D40" s="60">
        <v>1</v>
      </c>
      <c r="E40" s="37">
        <f t="shared" si="19"/>
        <v>65991453</v>
      </c>
      <c r="F40" s="60" t="str">
        <f t="shared" si="20"/>
        <v>SI</v>
      </c>
      <c r="G40" s="37">
        <f t="shared" si="2"/>
        <v>64845129.124</v>
      </c>
      <c r="H40" s="37">
        <f t="shared" si="3"/>
        <v>66820107.67599999</v>
      </c>
      <c r="I40" s="60" t="str">
        <f t="shared" si="21"/>
        <v>1</v>
      </c>
      <c r="J40" s="60" t="str">
        <f t="shared" si="22"/>
        <v>1</v>
      </c>
      <c r="K40" s="60" t="str">
        <f t="shared" si="23"/>
        <v>SI</v>
      </c>
      <c r="L40" s="62">
        <f t="shared" si="24"/>
        <v>65991453</v>
      </c>
      <c r="M40" s="63">
        <f t="shared" si="8"/>
        <v>66006811.556299545</v>
      </c>
      <c r="N40" s="35">
        <f t="shared" si="25"/>
        <v>15359</v>
      </c>
      <c r="O40" s="64"/>
      <c r="P40" s="19"/>
      <c r="Q40" s="65"/>
    </row>
    <row r="41" spans="1:17" ht="14.25">
      <c r="A41" s="36">
        <v>29</v>
      </c>
      <c r="B41" s="40" t="s">
        <v>55</v>
      </c>
      <c r="C41" s="41">
        <v>65832404</v>
      </c>
      <c r="D41" s="36">
        <v>1</v>
      </c>
      <c r="E41" s="42">
        <f t="shared" si="19"/>
        <v>65832404</v>
      </c>
      <c r="F41" s="36" t="str">
        <f t="shared" si="20"/>
        <v>SI</v>
      </c>
      <c r="G41" s="42">
        <f t="shared" si="2"/>
        <v>64845129.124</v>
      </c>
      <c r="H41" s="42">
        <f t="shared" si="3"/>
        <v>66820107.67599999</v>
      </c>
      <c r="I41" s="36" t="str">
        <f t="shared" si="21"/>
        <v>1</v>
      </c>
      <c r="J41" s="36" t="str">
        <f t="shared" si="22"/>
        <v>1</v>
      </c>
      <c r="K41" s="36" t="str">
        <f t="shared" si="23"/>
        <v>SI</v>
      </c>
      <c r="L41" s="43">
        <f t="shared" si="24"/>
        <v>65832404</v>
      </c>
      <c r="M41" s="44">
        <f t="shared" si="8"/>
        <v>66006811.556299545</v>
      </c>
      <c r="N41" s="45">
        <f t="shared" si="25"/>
        <v>174408</v>
      </c>
      <c r="O41" s="8"/>
      <c r="P41" s="5"/>
      <c r="Q41" s="12"/>
    </row>
    <row r="42" spans="1:17" ht="14.25">
      <c r="A42" s="36">
        <v>30</v>
      </c>
      <c r="B42" s="40" t="s">
        <v>56</v>
      </c>
      <c r="C42" s="41">
        <v>65306809</v>
      </c>
      <c r="D42" s="36">
        <v>1</v>
      </c>
      <c r="E42" s="42">
        <f t="shared" si="19"/>
        <v>65306809</v>
      </c>
      <c r="F42" s="36" t="str">
        <f t="shared" si="20"/>
        <v>SI</v>
      </c>
      <c r="G42" s="42">
        <f t="shared" si="2"/>
        <v>64845129.124</v>
      </c>
      <c r="H42" s="42">
        <f t="shared" si="3"/>
        <v>66820107.67599999</v>
      </c>
      <c r="I42" s="36" t="str">
        <f t="shared" si="21"/>
        <v>1</v>
      </c>
      <c r="J42" s="36" t="str">
        <f t="shared" si="22"/>
        <v>1</v>
      </c>
      <c r="K42" s="36" t="str">
        <f t="shared" si="23"/>
        <v>SI</v>
      </c>
      <c r="L42" s="43">
        <f t="shared" si="24"/>
        <v>65306809</v>
      </c>
      <c r="M42" s="44">
        <f t="shared" si="8"/>
        <v>66006811.556299545</v>
      </c>
      <c r="N42" s="45">
        <f t="shared" si="25"/>
        <v>700003</v>
      </c>
      <c r="O42" s="8"/>
      <c r="P42" s="5"/>
      <c r="Q42" s="12"/>
    </row>
    <row r="43" spans="1:17" ht="15" thickBot="1">
      <c r="A43" s="7"/>
      <c r="B43" s="14"/>
      <c r="C43" s="13"/>
      <c r="D43" s="7"/>
      <c r="E43" s="9"/>
      <c r="F43" s="7"/>
      <c r="G43" s="9"/>
      <c r="H43" s="9"/>
      <c r="I43" s="7"/>
      <c r="J43" s="7"/>
      <c r="K43" s="7"/>
      <c r="L43" s="10"/>
      <c r="M43" s="11"/>
      <c r="N43" s="3"/>
      <c r="O43" s="8"/>
      <c r="P43" s="5"/>
      <c r="Q43" s="12"/>
    </row>
    <row r="44" spans="2:5" ht="15.75" thickBot="1">
      <c r="B44" s="47" t="s">
        <v>19</v>
      </c>
      <c r="C44" s="48"/>
      <c r="D44" s="49"/>
      <c r="E44" s="50">
        <v>30</v>
      </c>
    </row>
    <row r="45" spans="2:13" ht="15.75" thickBot="1">
      <c r="B45" s="47" t="s">
        <v>14</v>
      </c>
      <c r="C45" s="48"/>
      <c r="D45" s="51"/>
      <c r="E45" s="52">
        <f>SUM(C13:C42)/30</f>
        <v>65832618.4</v>
      </c>
      <c r="M45" s="5"/>
    </row>
    <row r="46" spans="2:13" ht="15.75" thickBot="1">
      <c r="B46" s="47" t="s">
        <v>25</v>
      </c>
      <c r="C46" s="48"/>
      <c r="D46" s="53"/>
      <c r="E46" s="52">
        <f>0.985*E45</f>
        <v>64845129.124</v>
      </c>
      <c r="M46" s="5"/>
    </row>
    <row r="47" spans="2:13" ht="15.75" thickBot="1">
      <c r="B47" s="47" t="s">
        <v>26</v>
      </c>
      <c r="C47" s="48"/>
      <c r="D47" s="53"/>
      <c r="E47" s="52">
        <f>1.015*E45</f>
        <v>66820107.67599999</v>
      </c>
      <c r="M47" s="5"/>
    </row>
    <row r="48" spans="2:13" ht="15.75" thickBot="1">
      <c r="B48" s="67"/>
      <c r="C48" s="48"/>
      <c r="D48" s="57"/>
      <c r="E48" s="57"/>
      <c r="M48" s="5"/>
    </row>
    <row r="49" spans="2:13" ht="15.75" thickBot="1">
      <c r="B49" s="47" t="s">
        <v>14</v>
      </c>
      <c r="C49" s="48"/>
      <c r="D49" s="53"/>
      <c r="E49" s="52">
        <f>+E45</f>
        <v>65832618.4</v>
      </c>
      <c r="M49" s="5"/>
    </row>
    <row r="50" spans="2:12" ht="15.75" thickBot="1">
      <c r="B50" s="47" t="s">
        <v>15</v>
      </c>
      <c r="C50" s="48"/>
      <c r="D50" s="53"/>
      <c r="E50" s="52">
        <f>E49</f>
        <v>65832618.4</v>
      </c>
      <c r="K50" s="1"/>
      <c r="L50" s="8"/>
    </row>
    <row r="51" spans="2:12" ht="15.75" thickBot="1">
      <c r="B51" s="54" t="s">
        <v>4</v>
      </c>
      <c r="C51" s="48"/>
      <c r="D51" s="49"/>
      <c r="E51" s="52">
        <f>MIN(C13:C42)</f>
        <v>65130545</v>
      </c>
      <c r="K51" s="1"/>
      <c r="L51" s="8"/>
    </row>
    <row r="52" spans="2:5" ht="15.75" thickBot="1">
      <c r="B52" s="47" t="s">
        <v>5</v>
      </c>
      <c r="C52" s="48"/>
      <c r="D52" s="53"/>
      <c r="E52" s="52">
        <f>MAX(C13:C42)</f>
        <v>66625181</v>
      </c>
    </row>
    <row r="53" spans="2:5" ht="15.75" thickBot="1">
      <c r="B53" s="47" t="s">
        <v>3</v>
      </c>
      <c r="C53" s="48"/>
      <c r="D53" s="53"/>
      <c r="E53" s="52">
        <v>66625181</v>
      </c>
    </row>
    <row r="54" spans="2:8" ht="15.75" thickBot="1">
      <c r="B54" s="47" t="s">
        <v>16</v>
      </c>
      <c r="C54" s="48"/>
      <c r="D54" s="55"/>
      <c r="E54" s="56">
        <f>GEOMEAN(E49:E53)</f>
        <v>66006811.556299545</v>
      </c>
      <c r="H54" s="59" t="s">
        <v>65</v>
      </c>
    </row>
    <row r="55" spans="2:8" ht="15.75" thickBot="1">
      <c r="B55" s="68"/>
      <c r="C55" s="57"/>
      <c r="D55" s="48"/>
      <c r="E55" s="48"/>
      <c r="H55" s="59" t="s">
        <v>66</v>
      </c>
    </row>
    <row r="56" spans="2:8" ht="18.75" thickBot="1">
      <c r="B56" s="54" t="s">
        <v>18</v>
      </c>
      <c r="C56" s="57"/>
      <c r="D56" s="49"/>
      <c r="E56" s="69">
        <f>MIN(N13:N42)</f>
        <v>15359</v>
      </c>
      <c r="H56" s="59" t="s">
        <v>67</v>
      </c>
    </row>
    <row r="58" ht="14.25">
      <c r="B58" s="6"/>
    </row>
  </sheetData>
  <mergeCells count="5">
    <mergeCell ref="C10:C11"/>
    <mergeCell ref="M10:M11"/>
    <mergeCell ref="A5:N5"/>
    <mergeCell ref="A6:N6"/>
    <mergeCell ref="A8:N8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 Unicauca</cp:lastModifiedBy>
  <cp:lastPrinted>2006-10-13T21:01:02Z</cp:lastPrinted>
  <dcterms:created xsi:type="dcterms:W3CDTF">2005-11-18T17:40:41Z</dcterms:created>
  <dcterms:modified xsi:type="dcterms:W3CDTF">2006-10-13T22:54:20Z</dcterms:modified>
  <cp:category/>
  <cp:version/>
  <cp:contentType/>
  <cp:contentStatus/>
</cp:coreProperties>
</file>